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7" activeTab="2"/>
  </bookViews>
  <sheets>
    <sheet name="Théorie" sheetId="1" r:id="rId1"/>
    <sheet name="Modèle" sheetId="2" r:id="rId2"/>
    <sheet name="Clients" sheetId="3" r:id="rId3"/>
    <sheet name="Articles" sheetId="4" r:id="rId4"/>
    <sheet name="Remises" sheetId="5" r:id="rId5"/>
    <sheet name="TVA" sheetId="6" r:id="rId6"/>
  </sheets>
  <definedNames/>
  <calcPr fullCalcOnLoad="1"/>
</workbook>
</file>

<file path=xl/sharedStrings.xml><?xml version="1.0" encoding="utf-8"?>
<sst xmlns="http://schemas.openxmlformats.org/spreadsheetml/2006/main" count="138" uniqueCount="110">
  <si>
    <t>La fonction RECHERCHEV</t>
  </si>
  <si>
    <r>
      <t>'=RECHERCHEV(</t>
    </r>
    <r>
      <rPr>
        <b/>
        <sz val="11"/>
        <color indexed="10"/>
        <rFont val="Arial"/>
        <family val="2"/>
      </rPr>
      <t>valeur_cherchée</t>
    </r>
    <r>
      <rPr>
        <b/>
        <sz val="11"/>
        <rFont val="Arial"/>
        <family val="2"/>
      </rPr>
      <t>;</t>
    </r>
    <r>
      <rPr>
        <b/>
        <sz val="11"/>
        <color indexed="17"/>
        <rFont val="Arial"/>
        <family val="2"/>
      </rPr>
      <t>table_matrice</t>
    </r>
    <r>
      <rPr>
        <b/>
        <sz val="11"/>
        <rFont val="Arial"/>
        <family val="2"/>
      </rPr>
      <t>;</t>
    </r>
    <r>
      <rPr>
        <b/>
        <sz val="11"/>
        <color indexed="12"/>
        <rFont val="Arial"/>
        <family val="2"/>
      </rPr>
      <t>no_index_col</t>
    </r>
    <r>
      <rPr>
        <b/>
        <sz val="11"/>
        <rFont val="Arial"/>
        <family val="2"/>
      </rPr>
      <t>;</t>
    </r>
    <r>
      <rPr>
        <b/>
        <sz val="11"/>
        <color indexed="53"/>
        <rFont val="Arial"/>
        <family val="2"/>
      </rPr>
      <t>valeur_proche</t>
    </r>
    <r>
      <rPr>
        <b/>
        <sz val="11"/>
        <rFont val="Arial"/>
        <family val="2"/>
      </rPr>
      <t>)</t>
    </r>
  </si>
  <si>
    <r>
      <t xml:space="preserve">La fonction va rechercher, dans une </t>
    </r>
    <r>
      <rPr>
        <sz val="11"/>
        <color indexed="17"/>
        <rFont val="Arial"/>
        <family val="2"/>
      </rPr>
      <t>table_matrice</t>
    </r>
    <r>
      <rPr>
        <sz val="11"/>
        <rFont val="Arial"/>
        <family val="2"/>
      </rPr>
      <t xml:space="preserve">, la </t>
    </r>
    <r>
      <rPr>
        <sz val="11"/>
        <color indexed="10"/>
        <rFont val="Arial"/>
        <family val="2"/>
      </rPr>
      <t>valeur_cherchée</t>
    </r>
    <r>
      <rPr>
        <sz val="11"/>
        <rFont val="Arial"/>
        <family val="2"/>
      </rPr>
      <t xml:space="preserve"> que l’on va lui indiquer.</t>
    </r>
  </si>
  <si>
    <t>Quand elle aura trouvé cette valeur (nombre ou texte), elle va renvoyer le contenu de la cellule</t>
  </si>
  <si>
    <r>
      <t xml:space="preserve">se trouvant sur la même ligne que la valeur trouvée et dans la colonne désignée par </t>
    </r>
    <r>
      <rPr>
        <sz val="11"/>
        <color indexed="12"/>
        <rFont val="Arial"/>
        <family val="2"/>
      </rPr>
      <t>no_index_col</t>
    </r>
    <r>
      <rPr>
        <sz val="11"/>
        <rFont val="Arial"/>
        <family val="2"/>
      </rPr>
      <t>.</t>
    </r>
  </si>
  <si>
    <r>
      <t xml:space="preserve">Si la </t>
    </r>
    <r>
      <rPr>
        <sz val="11"/>
        <color indexed="10"/>
        <rFont val="Arial"/>
        <family val="2"/>
      </rPr>
      <t>valeur_cherchée</t>
    </r>
    <r>
      <rPr>
        <sz val="11"/>
        <rFont val="Arial"/>
        <family val="2"/>
      </rPr>
      <t xml:space="preserve"> n’existe pas dans la </t>
    </r>
    <r>
      <rPr>
        <sz val="11"/>
        <color indexed="17"/>
        <rFont val="Arial"/>
        <family val="2"/>
      </rPr>
      <t>table_matrice</t>
    </r>
    <r>
      <rPr>
        <sz val="11"/>
        <rFont val="Arial"/>
        <family val="2"/>
      </rPr>
      <t>, la fonction affichera :</t>
    </r>
  </si>
  <si>
    <r>
      <t xml:space="preserve">si on choisi 0 pour l’argument </t>
    </r>
    <r>
      <rPr>
        <sz val="11"/>
        <color indexed="53"/>
        <rFont val="Arial"/>
        <family val="2"/>
      </rPr>
      <t>valeur_proche</t>
    </r>
    <r>
      <rPr>
        <sz val="11"/>
        <rFont val="Arial"/>
        <family val="2"/>
      </rPr>
      <t xml:space="preserve"> : un message d’erreur</t>
    </r>
  </si>
  <si>
    <r>
      <t xml:space="preserve">si on choisi 1 pour l’argument </t>
    </r>
    <r>
      <rPr>
        <sz val="11"/>
        <color indexed="53"/>
        <rFont val="Arial"/>
        <family val="2"/>
      </rPr>
      <t>valeur_proche</t>
    </r>
    <r>
      <rPr>
        <sz val="11"/>
        <rFont val="Arial"/>
        <family val="2"/>
      </rPr>
      <t xml:space="preserve"> : le contenu de la colonne, déterminée par </t>
    </r>
    <r>
      <rPr>
        <sz val="11"/>
        <color indexed="12"/>
        <rFont val="Arial"/>
        <family val="2"/>
      </rPr>
      <t>no_index_col</t>
    </r>
    <r>
      <rPr>
        <sz val="11"/>
        <rFont val="Arial"/>
        <family val="2"/>
      </rPr>
      <t>,</t>
    </r>
  </si>
  <si>
    <r>
      <t xml:space="preserve">correspondant à la valeur précédente la plus proche de la </t>
    </r>
    <r>
      <rPr>
        <sz val="11"/>
        <color indexed="10"/>
        <rFont val="Arial"/>
        <family val="2"/>
      </rPr>
      <t>valeur_cherchée</t>
    </r>
  </si>
  <si>
    <t>Si la valeur_proche n'est pas précisée, la valeur par défaut est 1</t>
  </si>
  <si>
    <t>Exemple :</t>
  </si>
  <si>
    <t>Code</t>
  </si>
  <si>
    <t>Quantité</t>
  </si>
  <si>
    <t>Désignation</t>
  </si>
  <si>
    <t>Prix unitaire</t>
  </si>
  <si>
    <t xml:space="preserve"> (valeur proche)</t>
  </si>
  <si>
    <t>Prix</t>
  </si>
  <si>
    <t>Equerre 30°</t>
  </si>
  <si>
    <t>Compas</t>
  </si>
  <si>
    <t>Papier de dessin</t>
  </si>
  <si>
    <t>Couleur gouache</t>
  </si>
  <si>
    <t>Cahier Atomas</t>
  </si>
  <si>
    <t>Fardes</t>
  </si>
  <si>
    <t>Feuilles lignées</t>
  </si>
  <si>
    <t>Papier ministre</t>
  </si>
  <si>
    <t>Papier cadeaux</t>
  </si>
  <si>
    <t>Pour l'exercice nous utiliserons 5 tableaux dans 5 onglets différents :</t>
  </si>
  <si>
    <t>- un modèle de facture</t>
  </si>
  <si>
    <t>- un tableau des clients</t>
  </si>
  <si>
    <t>- un tableau des articles</t>
  </si>
  <si>
    <t>- un tableau des codes de remise</t>
  </si>
  <si>
    <t>- un tableau des codes TVA</t>
  </si>
  <si>
    <t>DUPONT S.P.R.L.</t>
  </si>
  <si>
    <t>Entreprise générale de démolition</t>
  </si>
  <si>
    <t>N° Client :</t>
  </si>
  <si>
    <t>Destinataire :</t>
  </si>
  <si>
    <t xml:space="preserve">12 rue des Chèvres </t>
  </si>
  <si>
    <t>Adresse :</t>
  </si>
  <si>
    <t xml:space="preserve">4000 </t>
  </si>
  <si>
    <t>Code Postal :</t>
  </si>
  <si>
    <t xml:space="preserve">Liège </t>
  </si>
  <si>
    <t>Ville :</t>
  </si>
  <si>
    <t xml:space="preserve">Téléphone : 02/1111111 </t>
  </si>
  <si>
    <t>Type de client :</t>
  </si>
  <si>
    <t xml:space="preserve">Fax : 02/1111112 </t>
  </si>
  <si>
    <t>Date facture :</t>
  </si>
  <si>
    <t xml:space="preserve">TVA : 565656565656 </t>
  </si>
  <si>
    <t>N° de facture :</t>
  </si>
  <si>
    <t xml:space="preserve">SGB : 267-121212-13 </t>
  </si>
  <si>
    <t>Réf facture :</t>
  </si>
  <si>
    <t xml:space="preserve">IBAN : BE11-3015-1515-1215 </t>
  </si>
  <si>
    <t>FACTURE</t>
  </si>
  <si>
    <t>Montant</t>
  </si>
  <si>
    <t>Code TVA</t>
  </si>
  <si>
    <t>T.V.A.</t>
  </si>
  <si>
    <t>Totaux</t>
  </si>
  <si>
    <t>Remise</t>
  </si>
  <si>
    <t>Total HTVA</t>
  </si>
  <si>
    <t>TVA totale</t>
  </si>
  <si>
    <t>Montant à payer, TTC :</t>
  </si>
  <si>
    <t>N° Client</t>
  </si>
  <si>
    <t>Nom</t>
  </si>
  <si>
    <t>Adresse</t>
  </si>
  <si>
    <t>Date de naissance</t>
  </si>
  <si>
    <t>Code postal</t>
  </si>
  <si>
    <t>Ville</t>
  </si>
  <si>
    <t>Type de client</t>
  </si>
  <si>
    <t>Denis Fabrice</t>
  </si>
  <si>
    <t>Rue des Tilleuls, 52</t>
  </si>
  <si>
    <t>Libramont</t>
  </si>
  <si>
    <t>Bontemps Fabian</t>
  </si>
  <si>
    <t>Rue Grande, 5</t>
  </si>
  <si>
    <t>Borman Luc</t>
  </si>
  <si>
    <t>Rue de la Cité, 1</t>
  </si>
  <si>
    <t>Neufchâteau</t>
  </si>
  <si>
    <t>Hajache Mourad</t>
  </si>
  <si>
    <t>Avenue L. Breton, 22</t>
  </si>
  <si>
    <t>Lejeune Christophe</t>
  </si>
  <si>
    <t>Allée du Centenaire, 15</t>
  </si>
  <si>
    <t>Nicolay Luc</t>
  </si>
  <si>
    <t>Place au marché, 5</t>
  </si>
  <si>
    <t>Arlon</t>
  </si>
  <si>
    <t>Adam Guy</t>
  </si>
  <si>
    <t>Impasse Marguerite, 10</t>
  </si>
  <si>
    <t>Bastogne</t>
  </si>
  <si>
    <t>Bauduin Marc</t>
  </si>
  <si>
    <t>Rue de la Cité, 50</t>
  </si>
  <si>
    <t>Ninin Frédéric</t>
  </si>
  <si>
    <t>Impasse Marguerite, 2</t>
  </si>
  <si>
    <t>(code 0 mais Préférences ou Options : ne pas afficher les valeurs si 0)</t>
  </si>
  <si>
    <t>Gourmet Denis</t>
  </si>
  <si>
    <t>Rue Grande, 56</t>
  </si>
  <si>
    <t>Gourmet Jean</t>
  </si>
  <si>
    <t>Rue Grande, 50</t>
  </si>
  <si>
    <t>Anatole Yves</t>
  </si>
  <si>
    <t>Route d'Arlon, 15</t>
  </si>
  <si>
    <t>François Pierre</t>
  </si>
  <si>
    <t>Rue du Mardasson, 159</t>
  </si>
  <si>
    <t>type de client</t>
  </si>
  <si>
    <t>client régulier</t>
  </si>
  <si>
    <t>client important</t>
  </si>
  <si>
    <t>grossiste</t>
  </si>
  <si>
    <t>grossiste important</t>
  </si>
  <si>
    <t>remise exceptionnelle</t>
  </si>
  <si>
    <t>client de passage</t>
  </si>
  <si>
    <t>code</t>
  </si>
  <si>
    <t>taux de remise</t>
  </si>
  <si>
    <t>Client de passage : code et taux = 0 mais Préférences / Options cochée : ne pas afficher les valeurs si 0</t>
  </si>
  <si>
    <t>code TVA</t>
  </si>
  <si>
    <t>taux TVA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</si>
</sst>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&quot;  F&quot;"/>
    <numFmt numFmtId="166" formatCode="#,##0\ [$€-80C];[RED]\-#,##0\ [$€-80C]"/>
    <numFmt numFmtId="167" formatCode="D/MM/YYYY"/>
    <numFmt numFmtId="168" formatCode="#,##0.00\ [$€-80C];[RED]\-#,##0.00\ [$€-80C]"/>
    <numFmt numFmtId="169" formatCode="#,##0&quot;  F&quot;"/>
    <numFmt numFmtId="170" formatCode="#,##0.0\ [$€-80C];[RED]\-#,##0.0\ [$€-80C]"/>
    <numFmt numFmtId="171" formatCode="0.0%"/>
  </numFmts>
  <fonts count="2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12"/>
      <name val="Arial"/>
      <family val="2"/>
    </font>
    <font>
      <b/>
      <sz val="11"/>
      <color indexed="53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53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/>
    </xf>
    <xf numFmtId="164" fontId="7" fillId="0" borderId="0" xfId="0" applyFont="1" applyAlignment="1">
      <alignment/>
    </xf>
    <xf numFmtId="164" fontId="1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5" fontId="0" fillId="0" borderId="5" xfId="0" applyNumberFormat="1" applyBorder="1" applyAlignment="1">
      <alignment horizontal="center"/>
    </xf>
    <xf numFmtId="164" fontId="12" fillId="0" borderId="6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13" fillId="0" borderId="0" xfId="0" applyFont="1" applyAlignment="1">
      <alignment/>
    </xf>
    <xf numFmtId="164" fontId="14" fillId="0" borderId="7" xfId="0" applyFont="1" applyBorder="1" applyAlignment="1">
      <alignment horizontal="center"/>
    </xf>
    <xf numFmtId="164" fontId="15" fillId="0" borderId="7" xfId="0" applyFont="1" applyBorder="1" applyAlignment="1">
      <alignment horizontal="center"/>
    </xf>
    <xf numFmtId="164" fontId="14" fillId="0" borderId="0" xfId="0" applyFont="1" applyAlignment="1">
      <alignment horizontal="center"/>
    </xf>
    <xf numFmtId="164" fontId="14" fillId="0" borderId="0" xfId="0" applyFont="1" applyAlignment="1">
      <alignment horizontal="left"/>
    </xf>
    <xf numFmtId="166" fontId="14" fillId="0" borderId="0" xfId="0" applyNumberFormat="1" applyFont="1" applyAlignment="1">
      <alignment horizontal="center"/>
    </xf>
    <xf numFmtId="164" fontId="16" fillId="0" borderId="3" xfId="0" applyFont="1" applyBorder="1" applyAlignment="1">
      <alignment horizontal="left" vertical="center" indent="1"/>
    </xf>
    <xf numFmtId="164" fontId="16" fillId="0" borderId="8" xfId="0" applyFont="1" applyBorder="1" applyAlignment="1">
      <alignment horizontal="center" vertical="center"/>
    </xf>
    <xf numFmtId="164" fontId="0" fillId="0" borderId="9" xfId="0" applyBorder="1" applyAlignment="1">
      <alignment/>
    </xf>
    <xf numFmtId="164" fontId="0" fillId="0" borderId="0" xfId="0" applyAlignment="1">
      <alignment vertical="center"/>
    </xf>
    <xf numFmtId="164" fontId="17" fillId="0" borderId="4" xfId="0" applyFont="1" applyBorder="1" applyAlignment="1">
      <alignment horizontal="left" vertical="center"/>
    </xf>
    <xf numFmtId="164" fontId="0" fillId="0" borderId="0" xfId="0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0" xfId="0" applyBorder="1" applyAlignment="1">
      <alignment horizontal="left"/>
    </xf>
    <xf numFmtId="164" fontId="0" fillId="2" borderId="0" xfId="0" applyFont="1" applyFill="1" applyAlignment="1">
      <alignment horizontal="left"/>
    </xf>
    <xf numFmtId="164" fontId="0" fillId="0" borderId="5" xfId="0" applyFont="1" applyBorder="1" applyAlignment="1">
      <alignment horizontal="right"/>
    </xf>
    <xf numFmtId="164" fontId="18" fillId="0" borderId="0" xfId="0" applyFont="1" applyAlignment="1">
      <alignment/>
    </xf>
    <xf numFmtId="164" fontId="19" fillId="2" borderId="0" xfId="0" applyFont="1" applyFill="1" applyAlignment="1">
      <alignment horizontal="left"/>
    </xf>
    <xf numFmtId="167" fontId="0" fillId="2" borderId="0" xfId="0" applyNumberFormat="1" applyFill="1" applyBorder="1" applyAlignment="1">
      <alignment horizontal="left"/>
    </xf>
    <xf numFmtId="164" fontId="0" fillId="2" borderId="0" xfId="0" applyFill="1" applyBorder="1" applyAlignment="1">
      <alignment/>
    </xf>
    <xf numFmtId="164" fontId="20" fillId="3" borderId="6" xfId="0" applyFont="1" applyFill="1" applyBorder="1" applyAlignment="1">
      <alignment horizontal="center" vertical="center"/>
    </xf>
    <xf numFmtId="164" fontId="21" fillId="0" borderId="0" xfId="0" applyFont="1" applyAlignment="1">
      <alignment horizontal="center"/>
    </xf>
    <xf numFmtId="164" fontId="0" fillId="0" borderId="2" xfId="0" applyBorder="1" applyAlignment="1">
      <alignment horizontal="center"/>
    </xf>
    <xf numFmtId="164" fontId="0" fillId="2" borderId="4" xfId="0" applyFill="1" applyBorder="1" applyAlignment="1">
      <alignment/>
    </xf>
    <xf numFmtId="164" fontId="0" fillId="2" borderId="5" xfId="0" applyFill="1" applyBorder="1" applyAlignment="1">
      <alignment/>
    </xf>
    <xf numFmtId="168" fontId="0" fillId="2" borderId="5" xfId="0" applyNumberFormat="1" applyFill="1" applyBorder="1" applyAlignment="1">
      <alignment horizontal="center"/>
    </xf>
    <xf numFmtId="168" fontId="0" fillId="2" borderId="2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0" borderId="6" xfId="0" applyBorder="1" applyAlignment="1">
      <alignment horizontal="center"/>
    </xf>
    <xf numFmtId="168" fontId="0" fillId="2" borderId="6" xfId="0" applyNumberFormat="1" applyFill="1" applyBorder="1" applyAlignment="1">
      <alignment horizontal="center"/>
    </xf>
    <xf numFmtId="169" fontId="0" fillId="2" borderId="5" xfId="0" applyNumberFormat="1" applyFill="1" applyBorder="1" applyAlignment="1">
      <alignment/>
    </xf>
    <xf numFmtId="164" fontId="0" fillId="0" borderId="10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0" fillId="2" borderId="11" xfId="0" applyFill="1" applyBorder="1" applyAlignment="1">
      <alignment/>
    </xf>
    <xf numFmtId="169" fontId="0" fillId="2" borderId="12" xfId="0" applyNumberFormat="1" applyFill="1" applyBorder="1" applyAlignment="1">
      <alignment/>
    </xf>
    <xf numFmtId="168" fontId="0" fillId="2" borderId="12" xfId="0" applyNumberFormat="1" applyFill="1" applyBorder="1" applyAlignment="1">
      <alignment horizontal="center"/>
    </xf>
    <xf numFmtId="168" fontId="0" fillId="2" borderId="10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9" fontId="0" fillId="0" borderId="6" xfId="0" applyNumberFormat="1" applyFont="1" applyBorder="1" applyAlignment="1">
      <alignment horizontal="left"/>
    </xf>
    <xf numFmtId="168" fontId="0" fillId="0" borderId="2" xfId="0" applyNumberFormat="1" applyFill="1" applyBorder="1" applyAlignment="1">
      <alignment horizontal="center"/>
    </xf>
    <xf numFmtId="168" fontId="0" fillId="0" borderId="5" xfId="0" applyNumberForma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168" fontId="0" fillId="0" borderId="5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 horizontal="left"/>
    </xf>
    <xf numFmtId="168" fontId="0" fillId="0" borderId="10" xfId="0" applyNumberFormat="1" applyFill="1" applyBorder="1" applyAlignment="1">
      <alignment horizontal="center"/>
    </xf>
    <xf numFmtId="168" fontId="0" fillId="2" borderId="12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19" fillId="0" borderId="13" xfId="0" applyFont="1" applyBorder="1" applyAlignment="1">
      <alignment/>
    </xf>
    <xf numFmtId="164" fontId="0" fillId="0" borderId="14" xfId="0" applyBorder="1" applyAlignment="1">
      <alignment/>
    </xf>
    <xf numFmtId="164" fontId="19" fillId="0" borderId="15" xfId="0" applyFont="1" applyBorder="1" applyAlignment="1">
      <alignment horizontal="center"/>
    </xf>
    <xf numFmtId="164" fontId="0" fillId="2" borderId="0" xfId="0" applyFill="1" applyAlignment="1">
      <alignment/>
    </xf>
    <xf numFmtId="164" fontId="23" fillId="4" borderId="7" xfId="0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horizontal="center"/>
    </xf>
    <xf numFmtId="164" fontId="14" fillId="0" borderId="0" xfId="0" applyFont="1" applyAlignment="1">
      <alignment/>
    </xf>
    <xf numFmtId="167" fontId="14" fillId="0" borderId="0" xfId="0" applyNumberFormat="1" applyFont="1" applyAlignment="1">
      <alignment horizontal="center"/>
    </xf>
    <xf numFmtId="164" fontId="23" fillId="0" borderId="7" xfId="0" applyFont="1" applyBorder="1" applyAlignment="1">
      <alignment horizontal="center"/>
    </xf>
    <xf numFmtId="170" fontId="14" fillId="0" borderId="0" xfId="0" applyNumberFormat="1" applyFont="1" applyAlignment="1">
      <alignment horizontal="center"/>
    </xf>
    <xf numFmtId="164" fontId="19" fillId="0" borderId="16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71" fontId="0" fillId="0" borderId="1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57150</xdr:rowOff>
    </xdr:from>
    <xdr:to>
      <xdr:col>7</xdr:col>
      <xdr:colOff>790575</xdr:colOff>
      <xdr:row>46</xdr:row>
      <xdr:rowOff>114300</xdr:rowOff>
    </xdr:to>
    <xdr:sp>
      <xdr:nvSpPr>
        <xdr:cNvPr id="1" name="Rectangle  1"/>
        <xdr:cNvSpPr>
          <a:spLocks/>
        </xdr:cNvSpPr>
      </xdr:nvSpPr>
      <xdr:spPr>
        <a:xfrm>
          <a:off x="9525" y="7239000"/>
          <a:ext cx="6048375" cy="1352550"/>
        </a:xfrm>
        <a:prstGeom prst="rect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Consignes : télécharger le fichier Facture.xls ; créer une validation des données (cellule B3 = n° client)
- Encoder une n° de client et un n° de facture ; utiliser la fonction RECHERCHEV pour les formules 
des cellules B4 à B8 ; encoder 4 n° d'articles et 4 quantités ; utiliser les fonctions SI et RECHERCHEV 
pour les formules des cellules C16, E16, F16 ; utiliser les fonctions SI et CHOISIR pour la cellule H16
- Recopier jusqu'à la ligne 30 ; calculer les totaux, la remise (fonction CHOISIR) et le montant à payer
- Trouver les formules pour l'échéance du paiement (fonctions TEXTE et FIN.MOIS)
 et le montant en texte (fonctions NUMBERTEXT, ENT et ARRONDI) ; enregistrer </a:t>
          </a:r>
        </a:p>
      </xdr:txBody>
    </xdr:sp>
    <xdr:clientData/>
  </xdr:twoCellAnchor>
  <xdr:twoCellAnchor>
    <xdr:from>
      <xdr:col>6</xdr:col>
      <xdr:colOff>647700</xdr:colOff>
      <xdr:row>0</xdr:row>
      <xdr:rowOff>114300</xdr:rowOff>
    </xdr:from>
    <xdr:to>
      <xdr:col>7</xdr:col>
      <xdr:colOff>685800</xdr:colOff>
      <xdr:row>1</xdr:row>
      <xdr:rowOff>390525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114300"/>
          <a:ext cx="87630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Zeros="0" workbookViewId="0" topLeftCell="A1">
      <selection activeCell="I38" sqref="I38"/>
    </sheetView>
  </sheetViews>
  <sheetFormatPr defaultColWidth="12.57421875" defaultRowHeight="12.75"/>
  <cols>
    <col min="1" max="1" width="11.57421875" style="0" customWidth="1"/>
    <col min="2" max="2" width="15.28125" style="0" customWidth="1"/>
    <col min="3" max="16384" width="11.57421875" style="0" customWidth="1"/>
  </cols>
  <sheetData>
    <row r="1" ht="15">
      <c r="A1" s="1" t="s">
        <v>0</v>
      </c>
    </row>
    <row r="3" ht="14.25">
      <c r="A3" s="2" t="s">
        <v>1</v>
      </c>
    </row>
    <row r="5" ht="14.25">
      <c r="A5" s="3" t="s">
        <v>2</v>
      </c>
    </row>
    <row r="6" ht="13.5">
      <c r="A6" s="3" t="s">
        <v>3</v>
      </c>
    </row>
    <row r="7" ht="14.25">
      <c r="A7" s="3" t="s">
        <v>4</v>
      </c>
    </row>
    <row r="8" ht="13.5">
      <c r="A8" s="3"/>
    </row>
    <row r="9" ht="14.25">
      <c r="A9" s="3" t="s">
        <v>5</v>
      </c>
    </row>
    <row r="10" ht="14.25">
      <c r="A10" s="3" t="s">
        <v>6</v>
      </c>
    </row>
    <row r="11" ht="14.25">
      <c r="A11" s="3" t="s">
        <v>7</v>
      </c>
    </row>
    <row r="12" ht="14.25">
      <c r="A12" s="3" t="s">
        <v>8</v>
      </c>
    </row>
    <row r="13" ht="13.5">
      <c r="A13" s="3" t="s">
        <v>9</v>
      </c>
    </row>
    <row r="15" ht="12.75">
      <c r="A15" t="s">
        <v>10</v>
      </c>
    </row>
    <row r="16" spans="1:5" ht="12.75">
      <c r="A16" s="4" t="s">
        <v>11</v>
      </c>
      <c r="B16" s="5" t="s">
        <v>12</v>
      </c>
      <c r="C16" s="5" t="s">
        <v>13</v>
      </c>
      <c r="D16" s="5"/>
      <c r="E16" s="5" t="s">
        <v>14</v>
      </c>
    </row>
    <row r="17" spans="1:5" ht="12.75">
      <c r="A17" s="6">
        <v>102</v>
      </c>
      <c r="B17" s="7">
        <v>5</v>
      </c>
      <c r="C17" s="8" t="str">
        <f>IF(A17,VLOOKUP(A17,A$26:C$35,2),"")</f>
        <v>Papier de dessin</v>
      </c>
      <c r="D17" s="9"/>
      <c r="E17" s="10">
        <f>IF(A17,VLOOKUP(A17,A$26:C$35,3),0)</f>
        <v>1000</v>
      </c>
    </row>
    <row r="18" spans="1:5" ht="12.75">
      <c r="A18" s="11">
        <v>105</v>
      </c>
      <c r="B18" s="12">
        <v>10</v>
      </c>
      <c r="C18" s="8" t="str">
        <f>IF(A18,VLOOKUP(A18,A$26:C$35,2),"")</f>
        <v>Fardes</v>
      </c>
      <c r="D18" s="9"/>
      <c r="E18" s="10">
        <f>IF(A18,VLOOKUP(A18,A$26:C$35,3),0)</f>
        <v>800</v>
      </c>
    </row>
    <row r="19" spans="1:6" ht="12.75">
      <c r="A19" s="11">
        <v>110</v>
      </c>
      <c r="B19" s="12">
        <v>2</v>
      </c>
      <c r="C19" s="8" t="str">
        <f>IF(A19,VLOOKUP(A19,A$26:C$35,2),"")</f>
        <v>Papier cadeaux</v>
      </c>
      <c r="D19" s="9"/>
      <c r="E19" s="10">
        <f>IF(A19,VLOOKUP(A19,A$26:C$35,3),0)</f>
        <v>150</v>
      </c>
      <c r="F19" s="13" t="s">
        <v>15</v>
      </c>
    </row>
    <row r="20" spans="1:5" ht="12.75">
      <c r="A20" s="11"/>
      <c r="B20" s="12"/>
      <c r="C20" s="8">
        <f>IF(A20,VLOOKUP(A20,A$26:C$35,2),"")</f>
      </c>
      <c r="D20" s="9"/>
      <c r="E20" s="10">
        <f>IF(A20,VLOOKUP(A20,A$26:C$35,3),0)</f>
        <v>0</v>
      </c>
    </row>
    <row r="21" spans="1:5" ht="12.75">
      <c r="A21" s="11"/>
      <c r="B21" s="12"/>
      <c r="C21" s="8">
        <f>IF(A21,VLOOKUP(A21,A$26:C$35,2),"")</f>
      </c>
      <c r="D21" s="9"/>
      <c r="E21" s="10">
        <f>IF(A21,VLOOKUP(A21,A$26:C$35,3),0)</f>
        <v>0</v>
      </c>
    </row>
    <row r="22" spans="1:5" ht="12.75">
      <c r="A22" s="11"/>
      <c r="B22" s="12"/>
      <c r="C22" s="8">
        <f>IF(A22,VLOOKUP(A22,A$26:C$35,2),"")</f>
      </c>
      <c r="D22" s="9"/>
      <c r="E22" s="10">
        <f>IF(A22,VLOOKUP(A22,A$26:C$35,3),0)</f>
        <v>0</v>
      </c>
    </row>
    <row r="23" spans="1:5" ht="12.75">
      <c r="A23" s="11"/>
      <c r="B23" s="12"/>
      <c r="C23" s="8">
        <f>IF(A23,VLOOKUP(A23,A$26:C$35,2),"")</f>
      </c>
      <c r="D23" s="9"/>
      <c r="E23" s="10">
        <f>IF(A23,VLOOKUP(A23,A$26:C$35,3),0)</f>
        <v>0</v>
      </c>
    </row>
    <row r="26" spans="1:3" ht="12.75">
      <c r="A26" s="14" t="s">
        <v>11</v>
      </c>
      <c r="B26" s="14" t="s">
        <v>13</v>
      </c>
      <c r="C26" s="15" t="s">
        <v>16</v>
      </c>
    </row>
    <row r="27" spans="1:3" ht="12.75">
      <c r="A27" s="16">
        <v>100</v>
      </c>
      <c r="B27" s="17" t="s">
        <v>17</v>
      </c>
      <c r="C27" s="18">
        <v>800</v>
      </c>
    </row>
    <row r="28" spans="1:3" ht="12.75">
      <c r="A28" s="16">
        <v>101</v>
      </c>
      <c r="B28" s="17" t="s">
        <v>18</v>
      </c>
      <c r="C28" s="18">
        <v>1200</v>
      </c>
    </row>
    <row r="29" spans="1:3" ht="12.75">
      <c r="A29" s="16">
        <v>102</v>
      </c>
      <c r="B29" s="17" t="s">
        <v>19</v>
      </c>
      <c r="C29" s="18">
        <v>1000</v>
      </c>
    </row>
    <row r="30" spans="1:3" ht="12.75">
      <c r="A30" s="16">
        <v>103</v>
      </c>
      <c r="B30" s="17" t="s">
        <v>20</v>
      </c>
      <c r="C30" s="18">
        <v>500</v>
      </c>
    </row>
    <row r="31" spans="1:3" ht="12.75">
      <c r="A31" s="16">
        <v>104</v>
      </c>
      <c r="B31" s="17" t="s">
        <v>21</v>
      </c>
      <c r="C31" s="18">
        <v>600</v>
      </c>
    </row>
    <row r="32" spans="1:3" ht="12.75">
      <c r="A32" s="16">
        <v>105</v>
      </c>
      <c r="B32" s="17" t="s">
        <v>22</v>
      </c>
      <c r="C32" s="18">
        <v>800</v>
      </c>
    </row>
    <row r="33" spans="1:3" ht="12.75">
      <c r="A33" s="16">
        <v>106</v>
      </c>
      <c r="B33" s="17" t="s">
        <v>23</v>
      </c>
      <c r="C33" s="18">
        <v>100</v>
      </c>
    </row>
    <row r="34" spans="1:3" ht="12.75">
      <c r="A34" s="16">
        <v>107</v>
      </c>
      <c r="B34" s="17" t="s">
        <v>24</v>
      </c>
      <c r="C34" s="18">
        <v>400</v>
      </c>
    </row>
    <row r="35" spans="1:3" ht="12.75">
      <c r="A35" s="16">
        <v>108</v>
      </c>
      <c r="B35" s="17" t="s">
        <v>25</v>
      </c>
      <c r="C35" s="18">
        <v>150</v>
      </c>
    </row>
    <row r="37" ht="12.75">
      <c r="A37" t="s">
        <v>26</v>
      </c>
    </row>
    <row r="38" ht="12.75">
      <c r="A38" t="s">
        <v>27</v>
      </c>
    </row>
    <row r="39" ht="12.75">
      <c r="A39" t="s">
        <v>28</v>
      </c>
    </row>
    <row r="40" ht="12.75">
      <c r="A40" t="s">
        <v>29</v>
      </c>
    </row>
    <row r="41" ht="12.75">
      <c r="A41" t="s">
        <v>30</v>
      </c>
    </row>
    <row r="42" ht="12.75">
      <c r="A42" t="s">
        <v>31</v>
      </c>
    </row>
  </sheetData>
  <sheetProtection selectLockedCells="1" selectUnlockedCells="1"/>
  <mergeCells count="1">
    <mergeCell ref="C16:D1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Zeros="0" workbookViewId="0" topLeftCell="A1">
      <selection activeCell="A1" sqref="A1"/>
    </sheetView>
  </sheetViews>
  <sheetFormatPr defaultColWidth="11.421875" defaultRowHeight="12.75"/>
  <cols>
    <col min="1" max="1" width="12.8515625" style="0" customWidth="1"/>
    <col min="2" max="2" width="10.7109375" style="0" customWidth="1"/>
    <col min="3" max="3" width="12.57421875" style="0" customWidth="1"/>
    <col min="4" max="4" width="5.140625" style="0" customWidth="1"/>
    <col min="5" max="8" width="12.57421875" style="0" customWidth="1"/>
    <col min="9" max="9" width="8.00390625" style="0" customWidth="1"/>
  </cols>
  <sheetData>
    <row r="1" spans="1:10" ht="50.25" customHeight="1">
      <c r="A1" s="19" t="s">
        <v>32</v>
      </c>
      <c r="B1" s="19"/>
      <c r="C1" s="19"/>
      <c r="D1" s="19"/>
      <c r="E1" s="19"/>
      <c r="F1" s="20"/>
      <c r="G1" s="20"/>
      <c r="H1" s="21"/>
      <c r="J1" s="22"/>
    </row>
    <row r="2" spans="1:10" ht="50.25" customHeight="1">
      <c r="A2" s="23" t="s">
        <v>33</v>
      </c>
      <c r="B2" s="24"/>
      <c r="C2" s="24"/>
      <c r="D2" s="24"/>
      <c r="E2" s="24"/>
      <c r="F2" s="24"/>
      <c r="G2" s="24"/>
      <c r="H2" s="9"/>
      <c r="J2" s="22"/>
    </row>
    <row r="3" spans="1:8" ht="12.75">
      <c r="A3" s="25" t="s">
        <v>34</v>
      </c>
      <c r="B3" s="26">
        <v>0</v>
      </c>
      <c r="C3" s="24"/>
      <c r="D3" s="24"/>
      <c r="E3" s="24"/>
      <c r="F3" s="24"/>
      <c r="G3" s="24"/>
      <c r="H3" s="9"/>
    </row>
    <row r="4" spans="1:11" ht="12.75">
      <c r="A4" s="25" t="s">
        <v>35</v>
      </c>
      <c r="B4" s="27" t="e">
        <f>VLOOKUP(B3,Clients!A1:F15,2)</f>
        <v>#N/A</v>
      </c>
      <c r="C4" s="24"/>
      <c r="D4" s="24"/>
      <c r="E4" s="24"/>
      <c r="H4" s="28" t="s">
        <v>36</v>
      </c>
      <c r="K4" s="29"/>
    </row>
    <row r="5" spans="1:8" ht="12.75">
      <c r="A5" s="25" t="s">
        <v>37</v>
      </c>
      <c r="B5" s="27" t="e">
        <f>VLOOKUP(B3,Clients!A1:F14,3)</f>
        <v>#N/A</v>
      </c>
      <c r="C5" s="24"/>
      <c r="D5" s="24"/>
      <c r="E5" s="24"/>
      <c r="H5" s="28" t="s">
        <v>38</v>
      </c>
    </row>
    <row r="6" spans="1:8" ht="12.75">
      <c r="A6" s="25" t="s">
        <v>39</v>
      </c>
      <c r="B6" s="27" t="e">
        <f>VLOOKUP(B3,Clients!A1:F14,5)</f>
        <v>#N/A</v>
      </c>
      <c r="C6" s="24"/>
      <c r="D6" s="24"/>
      <c r="E6" s="24"/>
      <c r="H6" s="28" t="s">
        <v>40</v>
      </c>
    </row>
    <row r="7" spans="1:8" ht="12.75">
      <c r="A7" s="25" t="s">
        <v>41</v>
      </c>
      <c r="B7" s="30" t="e">
        <f>VLOOKUP(B3,Clients!A1:F14,6)</f>
        <v>#N/A</v>
      </c>
      <c r="C7" s="24"/>
      <c r="D7" s="24"/>
      <c r="E7" s="24"/>
      <c r="H7" s="28" t="s">
        <v>42</v>
      </c>
    </row>
    <row r="8" spans="1:8" ht="12" customHeight="1">
      <c r="A8" s="25" t="s">
        <v>43</v>
      </c>
      <c r="B8" s="27" t="e">
        <f>VLOOKUP(B3,Clients!A1:G14,7)</f>
        <v>#N/A</v>
      </c>
      <c r="C8" s="24"/>
      <c r="D8" s="24"/>
      <c r="E8" s="24"/>
      <c r="H8" s="28" t="s">
        <v>44</v>
      </c>
    </row>
    <row r="9" spans="1:8" ht="13.5" customHeight="1">
      <c r="A9" s="25" t="s">
        <v>45</v>
      </c>
      <c r="B9" s="31">
        <f ca="1">TODAY()</f>
        <v>42540</v>
      </c>
      <c r="C9" s="24"/>
      <c r="D9" s="24"/>
      <c r="E9" s="24"/>
      <c r="H9" s="28" t="s">
        <v>46</v>
      </c>
    </row>
    <row r="10" spans="1:8" ht="12.75">
      <c r="A10" s="25" t="s">
        <v>47</v>
      </c>
      <c r="B10">
        <v>23</v>
      </c>
      <c r="C10" s="24"/>
      <c r="D10" s="24"/>
      <c r="E10" s="24"/>
      <c r="H10" s="28" t="s">
        <v>48</v>
      </c>
    </row>
    <row r="11" spans="1:8" ht="12.75">
      <c r="A11" s="25" t="s">
        <v>49</v>
      </c>
      <c r="B11" s="32" t="str">
        <f>YEAR(B9)&amp;"/0023"</f>
        <v>2016/0023</v>
      </c>
      <c r="C11" s="24"/>
      <c r="D11" s="24"/>
      <c r="E11" s="24"/>
      <c r="H11" s="28" t="s">
        <v>50</v>
      </c>
    </row>
    <row r="12" spans="1:8" ht="12.75">
      <c r="A12" s="8"/>
      <c r="B12" s="24"/>
      <c r="C12" s="24"/>
      <c r="D12" s="24"/>
      <c r="E12" s="24"/>
      <c r="F12" s="24"/>
      <c r="G12" s="24"/>
      <c r="H12" s="9"/>
    </row>
    <row r="13" spans="1:9" ht="19.5">
      <c r="A13" s="33" t="s">
        <v>51</v>
      </c>
      <c r="B13" s="33"/>
      <c r="C13" s="33"/>
      <c r="D13" s="33"/>
      <c r="E13" s="33"/>
      <c r="F13" s="33"/>
      <c r="G13" s="33"/>
      <c r="H13" s="33"/>
      <c r="I13" s="34"/>
    </row>
    <row r="14" spans="1:8" ht="12.75">
      <c r="A14" s="5" t="s">
        <v>11</v>
      </c>
      <c r="B14" s="5" t="s">
        <v>12</v>
      </c>
      <c r="C14" s="5" t="s">
        <v>13</v>
      </c>
      <c r="D14" s="5"/>
      <c r="E14" s="5" t="s">
        <v>14</v>
      </c>
      <c r="F14" s="5" t="s">
        <v>52</v>
      </c>
      <c r="G14" s="5" t="s">
        <v>53</v>
      </c>
      <c r="H14" s="5" t="s">
        <v>54</v>
      </c>
    </row>
    <row r="15" spans="1:8" ht="12.75">
      <c r="A15" s="35"/>
      <c r="B15" s="7"/>
      <c r="C15" s="36">
        <f>IF(A15,VLOOKUP(A15,Articles!A$1:D$10,2),"")</f>
      </c>
      <c r="D15" s="37"/>
      <c r="E15" s="38">
        <f>IF(A15,VLOOKUP(A15,Articles!A$1:D$10,3),0)</f>
        <v>0</v>
      </c>
      <c r="F15" s="39">
        <f>B15*E15</f>
        <v>0</v>
      </c>
      <c r="G15" s="40">
        <f>IF(A15,VLOOKUP(A15,Articles!A$1:D$10,4),0)</f>
        <v>0</v>
      </c>
      <c r="H15" s="38" t="b">
        <f>IF(A15,F15*HLOOKUP(G15,Remises!B$1:D$2,2,0))</f>
        <v>0</v>
      </c>
    </row>
    <row r="16" spans="1:8" ht="12.75">
      <c r="A16" s="41"/>
      <c r="B16" s="12"/>
      <c r="C16" s="36">
        <f>IF(A16,VLOOKUP(A16,Articles!A$1:D$10,2),"")</f>
      </c>
      <c r="D16" s="37"/>
      <c r="E16" s="38">
        <f>IF(A16,VLOOKUP(A16,Articles!A$1:D$10,3),0)</f>
        <v>0</v>
      </c>
      <c r="F16" s="42">
        <f>B16*E16</f>
        <v>0</v>
      </c>
      <c r="G16" s="40">
        <f>IF(A16,VLOOKUP(A16,Articles!A$1:D$10,4),0)</f>
        <v>0</v>
      </c>
      <c r="H16" s="38" t="b">
        <f>IF(A16,F16*HLOOKUP(G16,Remises!B$1:D$2,2,0))</f>
        <v>0</v>
      </c>
    </row>
    <row r="17" spans="1:8" ht="12.75">
      <c r="A17" s="41"/>
      <c r="B17" s="12"/>
      <c r="C17" s="36">
        <f>IF(A17,VLOOKUP(A17,Articles!A$1:D$10,2),"")</f>
      </c>
      <c r="D17" s="37"/>
      <c r="E17" s="38">
        <f>IF(A17,VLOOKUP(A17,Articles!A$1:D$10,3),0)</f>
        <v>0</v>
      </c>
      <c r="F17" s="42">
        <f>B17*E17</f>
        <v>0</v>
      </c>
      <c r="G17" s="40">
        <f>IF(A17,VLOOKUP(A17,Articles!A$1:D$10,4),0)</f>
        <v>0</v>
      </c>
      <c r="H17" s="38" t="b">
        <f>IF(A17,F17*HLOOKUP(G17,Remises!B$1:D$2,2,0))</f>
        <v>0</v>
      </c>
    </row>
    <row r="18" spans="1:8" ht="12.75">
      <c r="A18" s="41"/>
      <c r="B18" s="12"/>
      <c r="C18" s="36">
        <f>IF(A18,VLOOKUP(A18,Articles!A$1:D$10,2),"")</f>
      </c>
      <c r="D18" s="37"/>
      <c r="E18" s="38">
        <f>IF(A18,VLOOKUP(A18,Articles!A$1:D$10,3),0)</f>
        <v>0</v>
      </c>
      <c r="F18" s="42">
        <f>B18*E18</f>
        <v>0</v>
      </c>
      <c r="G18" s="40">
        <f>IF(A18,VLOOKUP(A18,Articles!A$1:D$10,4),0)</f>
        <v>0</v>
      </c>
      <c r="H18" s="38" t="b">
        <f>IF(A18,F18*HLOOKUP(G18,Remises!B$1:D$2,2,0))</f>
        <v>0</v>
      </c>
    </row>
    <row r="19" spans="1:8" ht="12.75">
      <c r="A19" s="41"/>
      <c r="B19" s="12"/>
      <c r="C19" s="36">
        <f>IF(A19,VLOOKUP(A19,Articles!A$1:D$10,2),"")</f>
      </c>
      <c r="D19" s="37"/>
      <c r="E19" s="38">
        <f>IF(A19,VLOOKUP(A19,Articles!A$1:D$10,3),0)</f>
        <v>0</v>
      </c>
      <c r="F19" s="42">
        <f>B19*E19</f>
        <v>0</v>
      </c>
      <c r="G19" s="40">
        <f>IF(A19,VLOOKUP(A19,Articles!A$1:D$10,4),0)</f>
        <v>0</v>
      </c>
      <c r="H19" s="38" t="b">
        <f>IF(A19,F19*HLOOKUP(G19,Remises!B$1:D$2,2,0))</f>
        <v>0</v>
      </c>
    </row>
    <row r="20" spans="1:8" ht="12.75">
      <c r="A20" s="41"/>
      <c r="B20" s="12"/>
      <c r="C20" s="36">
        <f>IF(A20,VLOOKUP(A20,Articles!A$1:D$10,2),"")</f>
      </c>
      <c r="D20" s="37"/>
      <c r="E20" s="38">
        <f>IF(A20,VLOOKUP(A20,Articles!A$1:D$10,3),0)</f>
        <v>0</v>
      </c>
      <c r="F20" s="42">
        <f>B20*E20</f>
        <v>0</v>
      </c>
      <c r="G20" s="40">
        <f>IF(A20,VLOOKUP(A20,Articles!A$1:D$10,4),0)</f>
        <v>0</v>
      </c>
      <c r="H20" s="38" t="b">
        <f>IF(A20,F20*HLOOKUP(G20,Remises!B$1:D$2,2,0))</f>
        <v>0</v>
      </c>
    </row>
    <row r="21" spans="1:8" ht="12.75">
      <c r="A21" s="41"/>
      <c r="B21" s="12"/>
      <c r="C21" s="36">
        <f>IF(A21,VLOOKUP(A21,Articles!A$1:D$10,2),"")</f>
      </c>
      <c r="D21" s="43"/>
      <c r="E21" s="38">
        <f>IF(A21,VLOOKUP(A21,Articles!A$1:D$10,3),0)</f>
        <v>0</v>
      </c>
      <c r="F21" s="42">
        <f>B21*E21</f>
        <v>0</v>
      </c>
      <c r="G21" s="40">
        <f>IF(A21,VLOOKUP(A21,Articles!A$1:D$10,4),0)</f>
        <v>0</v>
      </c>
      <c r="H21" s="38" t="b">
        <f>IF(A21,F21*HLOOKUP(G21,Remises!B$1:D$2,2,0))</f>
        <v>0</v>
      </c>
    </row>
    <row r="22" spans="1:8" ht="12.75">
      <c r="A22" s="41"/>
      <c r="B22" s="12"/>
      <c r="C22" s="36">
        <f>IF(A22,VLOOKUP(A22,Articles!A$1:D$10,2),"")</f>
      </c>
      <c r="D22" s="43"/>
      <c r="E22" s="38">
        <f>IF(A22,VLOOKUP(A22,Articles!A$1:D$10,3),0)</f>
        <v>0</v>
      </c>
      <c r="F22" s="42">
        <f>B22*E22</f>
        <v>0</v>
      </c>
      <c r="G22" s="40">
        <f>IF(A22,VLOOKUP(A22,Articles!A$1:D$10,4),0)</f>
        <v>0</v>
      </c>
      <c r="H22" s="38" t="b">
        <f>IF(A22,F22*HLOOKUP(G22,Remises!B$1:D$2,2,0))</f>
        <v>0</v>
      </c>
    </row>
    <row r="23" spans="1:8" ht="12.75">
      <c r="A23" s="41"/>
      <c r="B23" s="12"/>
      <c r="C23" s="36">
        <f>IF(A23,VLOOKUP(A23,Articles!A$1:D$10,2),"")</f>
      </c>
      <c r="D23" s="43"/>
      <c r="E23" s="38">
        <f>IF(A23,VLOOKUP(A23,Articles!A$1:D$10,3),0)</f>
        <v>0</v>
      </c>
      <c r="F23" s="42">
        <f>B23*E23</f>
        <v>0</v>
      </c>
      <c r="G23" s="40">
        <f>IF(A23,VLOOKUP(A23,Articles!A$1:D$10,4),0)</f>
        <v>0</v>
      </c>
      <c r="H23" s="38" t="b">
        <f>IF(A23,F23*HLOOKUP(G23,Remises!B$1:D$2,2,0))</f>
        <v>0</v>
      </c>
    </row>
    <row r="24" spans="1:8" ht="12.75">
      <c r="A24" s="41"/>
      <c r="B24" s="12"/>
      <c r="C24" s="36">
        <f>IF(A24,VLOOKUP(A24,Articles!A$1:D$10,2),"")</f>
      </c>
      <c r="D24" s="43"/>
      <c r="E24" s="38">
        <f>IF(A24,VLOOKUP(A24,Articles!A$1:D$10,3),0)</f>
        <v>0</v>
      </c>
      <c r="F24" s="42">
        <f>B24*E24</f>
        <v>0</v>
      </c>
      <c r="G24" s="40">
        <f>IF(A24,VLOOKUP(A24,Articles!A$1:D$10,4),0)</f>
        <v>0</v>
      </c>
      <c r="H24" s="38" t="b">
        <f>IF(A24,F24*HLOOKUP(G24,Remises!B$1:D$2,2,0))</f>
        <v>0</v>
      </c>
    </row>
    <row r="25" spans="1:8" ht="12.75">
      <c r="A25" s="41"/>
      <c r="B25" s="12"/>
      <c r="C25" s="36">
        <f>IF(A25,VLOOKUP(A25,Articles!A$1:D$10,2),"")</f>
      </c>
      <c r="D25" s="43"/>
      <c r="E25" s="38">
        <f>IF(A25,VLOOKUP(A25,Articles!A$1:D$10,3),0)</f>
        <v>0</v>
      </c>
      <c r="F25" s="42">
        <f>B25*E25</f>
        <v>0</v>
      </c>
      <c r="G25" s="40">
        <f>IF(A25,VLOOKUP(A25,Articles!A$1:D$10,4),0)</f>
        <v>0</v>
      </c>
      <c r="H25" s="38" t="b">
        <f>IF(A25,F25*HLOOKUP(G25,Remises!B$1:D$2,2,0))</f>
        <v>0</v>
      </c>
    </row>
    <row r="26" spans="1:8" ht="12.75">
      <c r="A26" s="41"/>
      <c r="B26" s="12"/>
      <c r="C26" s="36">
        <f>IF(A26,VLOOKUP(A26,Articles!A$1:D$10,2),"")</f>
      </c>
      <c r="D26" s="43"/>
      <c r="E26" s="38">
        <f>IF(A26,VLOOKUP(A26,Articles!A$1:D$10,3),0)</f>
        <v>0</v>
      </c>
      <c r="F26" s="42">
        <f>B26*E26</f>
        <v>0</v>
      </c>
      <c r="G26" s="40">
        <f>IF(A26,VLOOKUP(A26,Articles!A$1:D$10,4),0)</f>
        <v>0</v>
      </c>
      <c r="H26" s="38" t="b">
        <f>IF(A26,F26*HLOOKUP(G26,Remises!B$1:D$2,2,0))</f>
        <v>0</v>
      </c>
    </row>
    <row r="27" spans="1:8" ht="12.75">
      <c r="A27" s="41"/>
      <c r="B27" s="12"/>
      <c r="C27" s="36">
        <f>IF(A27,VLOOKUP(A27,Articles!A$1:D$10,2),"")</f>
      </c>
      <c r="D27" s="43"/>
      <c r="E27" s="38">
        <f>IF(A27,VLOOKUP(A27,Articles!A$1:D$10,3),0)</f>
        <v>0</v>
      </c>
      <c r="F27" s="42">
        <f>B27*E27</f>
        <v>0</v>
      </c>
      <c r="G27" s="40">
        <f>IF(A27,VLOOKUP(A27,Articles!A$1:D$10,4),0)</f>
        <v>0</v>
      </c>
      <c r="H27" s="38" t="b">
        <f>IF(A27,F27*HLOOKUP(G27,Remises!B$1:D$2,2,0))</f>
        <v>0</v>
      </c>
    </row>
    <row r="28" spans="1:8" ht="12.75">
      <c r="A28" s="41"/>
      <c r="B28" s="12"/>
      <c r="C28" s="36">
        <f>IF(A28,VLOOKUP(A28,Articles!A$1:D$10,2),"")</f>
      </c>
      <c r="D28" s="43"/>
      <c r="E28" s="38">
        <f>IF(A28,VLOOKUP(A28,Articles!A$1:D$10,3),0)</f>
        <v>0</v>
      </c>
      <c r="F28" s="42">
        <f>B28*E28</f>
        <v>0</v>
      </c>
      <c r="G28" s="40">
        <f>IF(A28,VLOOKUP(A28,Articles!A$1:D$10,4),0)</f>
        <v>0</v>
      </c>
      <c r="H28" s="38" t="b">
        <f>IF(A28,F28*HLOOKUP(G28,Remises!B$1:D$2,2,0))</f>
        <v>0</v>
      </c>
    </row>
    <row r="29" spans="1:8" ht="12.75">
      <c r="A29" s="41"/>
      <c r="B29" s="12"/>
      <c r="C29" s="36">
        <f>IF(A29,VLOOKUP(A29,Articles!A$1:D$10,2),"")</f>
      </c>
      <c r="D29" s="43"/>
      <c r="E29" s="38">
        <f>IF(A29,VLOOKUP(A29,Articles!A$1:D$10,3),0)</f>
        <v>0</v>
      </c>
      <c r="F29" s="42">
        <f>B29*E29</f>
        <v>0</v>
      </c>
      <c r="G29" s="40">
        <f>IF(A29,VLOOKUP(A29,Articles!A$1:D$10,4),0)</f>
        <v>0</v>
      </c>
      <c r="H29" s="38" t="b">
        <f>IF(A29,F29*HLOOKUP(G29,Remises!B$1:D$2,2,0))</f>
        <v>0</v>
      </c>
    </row>
    <row r="30" spans="1:8" ht="12" customHeight="1">
      <c r="A30" s="44"/>
      <c r="B30" s="45"/>
      <c r="C30" s="46">
        <f>IF(A30,VLOOKUP(A30,Articles!A$1:D$10,2),"")</f>
      </c>
      <c r="D30" s="47"/>
      <c r="E30" s="48">
        <f>IF(A30,VLOOKUP(A30,Articles!A$1:D$10,3),0)</f>
        <v>0</v>
      </c>
      <c r="F30" s="49">
        <f>B30*E30</f>
        <v>0</v>
      </c>
      <c r="G30" s="50">
        <f>IF(A30,VLOOKUP(A30,Articles!A$1:D$10,4),0)</f>
        <v>0</v>
      </c>
      <c r="H30" s="48" t="b">
        <f>IF(A30,F30*HLOOKUP(G30,Remises!B$1:D$2,2,0))</f>
        <v>0</v>
      </c>
    </row>
    <row r="31" spans="3:8" ht="12.75" customHeight="1">
      <c r="C31" s="51" t="s">
        <v>55</v>
      </c>
      <c r="F31" s="39">
        <f>SUM(F15:F30)</f>
        <v>0</v>
      </c>
      <c r="G31" s="52"/>
      <c r="H31" s="53"/>
    </row>
    <row r="32" spans="3:8" ht="12.75">
      <c r="C32" s="51" t="s">
        <v>56</v>
      </c>
      <c r="F32" s="54" t="e">
        <f>F31*CHOOSE(B8,Articles!B3,Articles!C3,Articles!D3,Articles!E3,Articles!F3)</f>
        <v>#N/A</v>
      </c>
      <c r="G32" s="55"/>
      <c r="H32" s="56"/>
    </row>
    <row r="33" spans="3:8" ht="12.75">
      <c r="C33" s="51" t="s">
        <v>57</v>
      </c>
      <c r="F33" s="42" t="e">
        <f>F31-F32</f>
        <v>#N/A</v>
      </c>
      <c r="G33" s="55"/>
      <c r="H33" s="56"/>
    </row>
    <row r="34" spans="3:11" ht="12.75">
      <c r="C34" s="57" t="s">
        <v>58</v>
      </c>
      <c r="F34" s="58"/>
      <c r="G34" s="58"/>
      <c r="H34" s="59">
        <f>SUM(H15:H30)</f>
        <v>0</v>
      </c>
      <c r="K34" s="60"/>
    </row>
    <row r="35" spans="3:8" ht="12.75" customHeight="1">
      <c r="C35" s="61" t="s">
        <v>59</v>
      </c>
      <c r="D35" s="62"/>
      <c r="E35" s="62"/>
      <c r="F35" s="62"/>
      <c r="G35" s="62"/>
      <c r="H35" s="63" t="e">
        <f>F33+H34</f>
        <v>#N/A</v>
      </c>
    </row>
    <row r="36" ht="12.75" customHeight="1"/>
    <row r="37" ht="12.75">
      <c r="A37" s="64" t="str">
        <f>"Paiement à 30 jours fin de mois, par virement, au plus tard pour le : "&amp;TEXT(EOMONTH(B9,1),"jj mmmm aa")</f>
        <v>Paiement à 30 jours fin de mois, par virement, au plus tard pour le : 31 juillet 16</v>
      </c>
    </row>
    <row r="38" ht="12.75">
      <c r="A38" s="64" t="e">
        <f>"Sincère et véritable pour un montant de "&amp;_XLL.ORG.NUMBERTEXT.NUMBERTEXT(INT(H35)&amp;" euros et "&amp;ROUND((H35-INT(H35))*100,0))&amp;" cents."</f>
        <v>#N/A</v>
      </c>
    </row>
  </sheetData>
  <sheetProtection selectLockedCells="1" selectUnlockedCells="1"/>
  <mergeCells count="3">
    <mergeCell ref="A1:E1"/>
    <mergeCell ref="A13:H13"/>
    <mergeCell ref="C14:D14"/>
  </mergeCells>
  <dataValidations count="1">
    <dataValidation type="list" operator="equal" allowBlank="1" sqref="B3">
      <formula1>"945,946,947,948,949,950,951,952,953,954,955,956,957"</formula1>
    </dataValidation>
  </dataValidations>
  <printOptions horizontalCentered="1"/>
  <pageMargins left="0.5902777777777778" right="0.5902777777777778" top="1.0069444444444444" bottom="1.0638888888888889" header="0.5902777777777778" footer="0.5902777777777778"/>
  <pageSetup horizontalDpi="300" verticalDpi="300" orientation="portrait" paperSize="9"/>
  <headerFooter alignWithMargins="0">
    <oddHeader>&amp;LFonctions RECHERCHEV...</oddHeader>
    <oddFooter>&amp;L&amp;F&amp;CPage &amp;P/&amp;N&amp;R© www.formettic.be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showZeros="0" tabSelected="1" workbookViewId="0" topLeftCell="A1">
      <selection activeCell="A1" sqref="A1"/>
    </sheetView>
  </sheetViews>
  <sheetFormatPr defaultColWidth="11.421875" defaultRowHeight="12.75"/>
  <cols>
    <col min="2" max="2" width="17.57421875" style="0" customWidth="1"/>
    <col min="3" max="3" width="21.00390625" style="0" customWidth="1"/>
    <col min="5" max="5" width="7.7109375" style="0" customWidth="1"/>
    <col min="7" max="7" width="7.7109375" style="0" customWidth="1"/>
  </cols>
  <sheetData>
    <row r="1" spans="1:7" ht="23.25">
      <c r="A1" s="65" t="s">
        <v>60</v>
      </c>
      <c r="B1" s="65" t="s">
        <v>61</v>
      </c>
      <c r="C1" s="65" t="s">
        <v>62</v>
      </c>
      <c r="D1" s="65" t="s">
        <v>63</v>
      </c>
      <c r="E1" s="65" t="s">
        <v>64</v>
      </c>
      <c r="F1" s="65" t="s">
        <v>65</v>
      </c>
      <c r="G1" s="65" t="s">
        <v>66</v>
      </c>
    </row>
    <row r="2" spans="1:7" ht="12.75">
      <c r="A2" s="66">
        <v>945</v>
      </c>
      <c r="B2" s="67" t="s">
        <v>67</v>
      </c>
      <c r="C2" s="67" t="s">
        <v>68</v>
      </c>
      <c r="D2" s="68">
        <v>28818</v>
      </c>
      <c r="E2" s="16">
        <v>6800</v>
      </c>
      <c r="F2" s="67" t="s">
        <v>69</v>
      </c>
      <c r="G2" s="16">
        <v>1</v>
      </c>
    </row>
    <row r="3" spans="1:7" ht="12.75">
      <c r="A3" s="66">
        <v>946</v>
      </c>
      <c r="B3" s="67" t="s">
        <v>70</v>
      </c>
      <c r="C3" s="67" t="s">
        <v>71</v>
      </c>
      <c r="D3" s="68">
        <v>28563</v>
      </c>
      <c r="E3" s="16">
        <v>6800</v>
      </c>
      <c r="F3" s="67" t="s">
        <v>69</v>
      </c>
      <c r="G3" s="16">
        <v>1</v>
      </c>
    </row>
    <row r="4" spans="1:7" ht="12.75">
      <c r="A4" s="66">
        <v>947</v>
      </c>
      <c r="B4" s="67" t="s">
        <v>72</v>
      </c>
      <c r="C4" s="67" t="s">
        <v>73</v>
      </c>
      <c r="D4" s="68">
        <v>28014</v>
      </c>
      <c r="E4" s="16">
        <v>6780</v>
      </c>
      <c r="F4" s="67" t="s">
        <v>74</v>
      </c>
      <c r="G4" s="16">
        <v>2</v>
      </c>
    </row>
    <row r="5" spans="1:7" ht="12.75">
      <c r="A5" s="66">
        <v>948</v>
      </c>
      <c r="B5" s="67" t="s">
        <v>75</v>
      </c>
      <c r="C5" s="67" t="s">
        <v>76</v>
      </c>
      <c r="D5" s="68">
        <v>29535</v>
      </c>
      <c r="E5" s="16">
        <v>6800</v>
      </c>
      <c r="F5" s="67" t="s">
        <v>69</v>
      </c>
      <c r="G5" s="16">
        <v>1</v>
      </c>
    </row>
    <row r="6" spans="1:7" ht="12.75">
      <c r="A6" s="66">
        <v>949</v>
      </c>
      <c r="B6" s="67" t="s">
        <v>77</v>
      </c>
      <c r="C6" s="67" t="s">
        <v>78</v>
      </c>
      <c r="D6" s="68">
        <v>29011</v>
      </c>
      <c r="E6" s="16">
        <v>6800</v>
      </c>
      <c r="F6" s="67" t="s">
        <v>69</v>
      </c>
      <c r="G6" s="16">
        <v>1</v>
      </c>
    </row>
    <row r="7" spans="1:7" ht="12.75">
      <c r="A7" s="66">
        <v>950</v>
      </c>
      <c r="B7" s="67" t="s">
        <v>79</v>
      </c>
      <c r="C7" s="67" t="s">
        <v>80</v>
      </c>
      <c r="D7" s="68">
        <v>29201</v>
      </c>
      <c r="E7" s="16">
        <v>6700</v>
      </c>
      <c r="F7" s="67" t="s">
        <v>81</v>
      </c>
      <c r="G7" s="16">
        <v>5</v>
      </c>
    </row>
    <row r="8" spans="1:7" ht="12.75">
      <c r="A8" s="66">
        <v>951</v>
      </c>
      <c r="B8" s="67" t="s">
        <v>82</v>
      </c>
      <c r="C8" s="67" t="s">
        <v>83</v>
      </c>
      <c r="D8" s="68">
        <v>27612</v>
      </c>
      <c r="E8" s="16">
        <v>6600</v>
      </c>
      <c r="F8" s="67" t="s">
        <v>84</v>
      </c>
      <c r="G8" s="16">
        <v>3</v>
      </c>
    </row>
    <row r="9" spans="1:7" ht="12.75">
      <c r="A9" s="66">
        <v>952</v>
      </c>
      <c r="B9" s="67" t="s">
        <v>85</v>
      </c>
      <c r="C9" s="67" t="s">
        <v>86</v>
      </c>
      <c r="D9" s="68">
        <v>28347</v>
      </c>
      <c r="E9" s="16">
        <v>6780</v>
      </c>
      <c r="F9" s="67" t="s">
        <v>74</v>
      </c>
      <c r="G9" s="16">
        <v>4</v>
      </c>
    </row>
    <row r="10" spans="1:8" ht="12.75">
      <c r="A10" s="66">
        <v>953</v>
      </c>
      <c r="B10" s="67" t="s">
        <v>87</v>
      </c>
      <c r="C10" s="67" t="s">
        <v>88</v>
      </c>
      <c r="D10" s="68">
        <v>28767</v>
      </c>
      <c r="E10" s="16">
        <v>6600</v>
      </c>
      <c r="F10" s="67" t="s">
        <v>84</v>
      </c>
      <c r="G10" s="16">
        <v>0</v>
      </c>
      <c r="H10" t="s">
        <v>89</v>
      </c>
    </row>
    <row r="11" spans="1:7" ht="12.75">
      <c r="A11" s="66">
        <v>954</v>
      </c>
      <c r="B11" s="67" t="s">
        <v>90</v>
      </c>
      <c r="C11" s="67" t="s">
        <v>91</v>
      </c>
      <c r="D11" s="68">
        <v>27882</v>
      </c>
      <c r="E11" s="16">
        <v>6800</v>
      </c>
      <c r="F11" s="67" t="s">
        <v>69</v>
      </c>
      <c r="G11" s="16">
        <v>0</v>
      </c>
    </row>
    <row r="12" spans="1:7" ht="12.75">
      <c r="A12" s="66">
        <v>955</v>
      </c>
      <c r="B12" s="67" t="s">
        <v>92</v>
      </c>
      <c r="C12" s="67" t="s">
        <v>93</v>
      </c>
      <c r="D12" s="68">
        <v>27882</v>
      </c>
      <c r="E12" s="16">
        <v>6800</v>
      </c>
      <c r="F12" s="67" t="s">
        <v>69</v>
      </c>
      <c r="G12" s="16">
        <v>0</v>
      </c>
    </row>
    <row r="13" spans="1:7" ht="12.75">
      <c r="A13" s="66">
        <v>956</v>
      </c>
      <c r="B13" s="67" t="s">
        <v>94</v>
      </c>
      <c r="C13" s="67" t="s">
        <v>95</v>
      </c>
      <c r="D13" s="68">
        <v>28522</v>
      </c>
      <c r="E13" s="16">
        <v>6780</v>
      </c>
      <c r="F13" s="67" t="s">
        <v>74</v>
      </c>
      <c r="G13" s="16">
        <v>0</v>
      </c>
    </row>
    <row r="14" spans="1:7" ht="12.75">
      <c r="A14" s="66">
        <v>957</v>
      </c>
      <c r="B14" s="67" t="s">
        <v>96</v>
      </c>
      <c r="C14" s="67" t="s">
        <v>97</v>
      </c>
      <c r="D14" s="68">
        <v>29008</v>
      </c>
      <c r="E14" s="16">
        <v>6600</v>
      </c>
      <c r="F14" s="67" t="s">
        <v>84</v>
      </c>
      <c r="G14" s="16">
        <v>0</v>
      </c>
    </row>
    <row r="15" ht="12.75">
      <c r="A15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showZeros="0" workbookViewId="0" topLeftCell="A1">
      <selection activeCell="A1" sqref="A1"/>
    </sheetView>
  </sheetViews>
  <sheetFormatPr defaultColWidth="11.421875" defaultRowHeight="12.75"/>
  <cols>
    <col min="2" max="2" width="16.8515625" style="0" customWidth="1"/>
  </cols>
  <sheetData>
    <row r="1" spans="1:4" ht="12.75">
      <c r="A1" s="69" t="s">
        <v>11</v>
      </c>
      <c r="B1" s="69" t="s">
        <v>13</v>
      </c>
      <c r="C1" s="69" t="s">
        <v>16</v>
      </c>
      <c r="D1" s="69" t="s">
        <v>53</v>
      </c>
    </row>
    <row r="2" spans="1:4" ht="12.75">
      <c r="A2" s="16">
        <v>100</v>
      </c>
      <c r="B2" s="17" t="s">
        <v>17</v>
      </c>
      <c r="C2" s="70">
        <v>800.4</v>
      </c>
      <c r="D2" s="16">
        <v>3</v>
      </c>
    </row>
    <row r="3" spans="1:4" ht="12.75">
      <c r="A3" s="16">
        <v>101</v>
      </c>
      <c r="B3" s="17" t="s">
        <v>18</v>
      </c>
      <c r="C3" s="70">
        <v>1200.3</v>
      </c>
      <c r="D3" s="16">
        <v>3</v>
      </c>
    </row>
    <row r="4" spans="1:4" ht="12.75">
      <c r="A4" s="16">
        <v>102</v>
      </c>
      <c r="B4" s="17" t="s">
        <v>19</v>
      </c>
      <c r="C4" s="70">
        <v>1040</v>
      </c>
      <c r="D4" s="16">
        <v>3</v>
      </c>
    </row>
    <row r="5" spans="1:4" ht="12.75">
      <c r="A5" s="16">
        <v>103</v>
      </c>
      <c r="B5" s="17" t="s">
        <v>20</v>
      </c>
      <c r="C5" s="70">
        <v>500.8</v>
      </c>
      <c r="D5" s="16">
        <v>3</v>
      </c>
    </row>
    <row r="6" spans="1:4" ht="12.75">
      <c r="A6" s="16">
        <v>104</v>
      </c>
      <c r="B6" s="17" t="s">
        <v>21</v>
      </c>
      <c r="C6" s="70">
        <v>600.7</v>
      </c>
      <c r="D6" s="16">
        <v>3</v>
      </c>
    </row>
    <row r="7" spans="1:4" ht="12.75">
      <c r="A7" s="16">
        <v>105</v>
      </c>
      <c r="B7" s="17" t="s">
        <v>22</v>
      </c>
      <c r="C7" s="70">
        <v>800.9</v>
      </c>
      <c r="D7" s="16">
        <v>2</v>
      </c>
    </row>
    <row r="8" spans="1:4" ht="12.75">
      <c r="A8" s="16">
        <v>106</v>
      </c>
      <c r="B8" s="17" t="s">
        <v>23</v>
      </c>
      <c r="C8" s="70">
        <v>8.2</v>
      </c>
      <c r="D8" s="16">
        <v>1</v>
      </c>
    </row>
    <row r="9" spans="1:4" ht="12.75">
      <c r="A9" s="16">
        <v>107</v>
      </c>
      <c r="B9" s="17" t="s">
        <v>24</v>
      </c>
      <c r="C9" s="70">
        <v>400.3</v>
      </c>
      <c r="D9" s="16">
        <v>3</v>
      </c>
    </row>
    <row r="10" spans="1:4" ht="12.75">
      <c r="A10" s="16">
        <v>108</v>
      </c>
      <c r="B10" s="17" t="s">
        <v>25</v>
      </c>
      <c r="C10" s="70">
        <v>150.9</v>
      </c>
      <c r="D10" s="16">
        <v>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showZeros="0" workbookViewId="0" topLeftCell="A1">
      <selection activeCell="A1" sqref="A1"/>
    </sheetView>
  </sheetViews>
  <sheetFormatPr defaultColWidth="12.57421875" defaultRowHeight="12.75"/>
  <cols>
    <col min="1" max="1" width="13.421875" style="0" customWidth="1"/>
    <col min="2" max="2" width="12.28125" style="0" customWidth="1"/>
    <col min="3" max="3" width="13.421875" style="0" customWidth="1"/>
    <col min="4" max="4" width="11.57421875" style="0" customWidth="1"/>
    <col min="5" max="5" width="16.7109375" style="0" customWidth="1"/>
    <col min="6" max="6" width="19.00390625" style="0" customWidth="1"/>
    <col min="7" max="7" width="15.57421875" style="0" customWidth="1"/>
    <col min="8" max="16384" width="11.57421875" style="0" customWidth="1"/>
  </cols>
  <sheetData>
    <row r="1" spans="1:7" ht="12.75">
      <c r="A1" s="71" t="s">
        <v>98</v>
      </c>
      <c r="B1" s="72" t="s">
        <v>99</v>
      </c>
      <c r="C1" s="72" t="s">
        <v>100</v>
      </c>
      <c r="D1" s="72" t="s">
        <v>101</v>
      </c>
      <c r="E1" s="72" t="s">
        <v>102</v>
      </c>
      <c r="F1" s="72" t="s">
        <v>103</v>
      </c>
      <c r="G1" s="72" t="s">
        <v>104</v>
      </c>
    </row>
    <row r="2" spans="1:7" ht="12.75">
      <c r="A2" s="71" t="s">
        <v>105</v>
      </c>
      <c r="B2" s="72">
        <v>1</v>
      </c>
      <c r="C2" s="72">
        <v>2</v>
      </c>
      <c r="D2" s="72">
        <v>3</v>
      </c>
      <c r="E2" s="72">
        <v>4</v>
      </c>
      <c r="F2" s="72">
        <v>5</v>
      </c>
      <c r="G2" s="72"/>
    </row>
    <row r="3" spans="1:7" ht="12.75">
      <c r="A3" s="71" t="s">
        <v>106</v>
      </c>
      <c r="B3" s="73">
        <v>0.05</v>
      </c>
      <c r="C3" s="73">
        <v>0.075</v>
      </c>
      <c r="D3" s="73">
        <v>0.1</v>
      </c>
      <c r="E3" s="73">
        <v>0.125</v>
      </c>
      <c r="F3" s="73">
        <v>0.15</v>
      </c>
      <c r="G3" s="73"/>
    </row>
    <row r="4" ht="12.75">
      <c r="A4" t="s">
        <v>107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4" ht="12.75">
      <c r="A1" s="71" t="s">
        <v>108</v>
      </c>
      <c r="B1" s="72">
        <v>1</v>
      </c>
      <c r="C1" s="72">
        <v>2</v>
      </c>
      <c r="D1" s="72">
        <v>3</v>
      </c>
    </row>
    <row r="2" spans="1:4" ht="12.75">
      <c r="A2" s="71" t="s">
        <v>109</v>
      </c>
      <c r="B2" s="73">
        <v>0.06</v>
      </c>
      <c r="C2" s="73">
        <v>0.1</v>
      </c>
      <c r="D2" s="73">
        <v>0.2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BOURCY R</dc:creator>
  <cp:keywords/>
  <dc:description/>
  <cp:lastModifiedBy>Richard B</cp:lastModifiedBy>
  <cp:lastPrinted>1998-01-03T21:50:20Z</cp:lastPrinted>
  <dcterms:created xsi:type="dcterms:W3CDTF">1997-11-11T17:00:08Z</dcterms:created>
  <dcterms:modified xsi:type="dcterms:W3CDTF">2016-06-19T15:56:41Z</dcterms:modified>
  <cp:category/>
  <cp:version/>
  <cp:contentType/>
  <cp:contentStatus/>
  <cp:revision>47</cp:revision>
</cp:coreProperties>
</file>